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<sst xmlns="http://schemas.openxmlformats.org/spreadsheetml/2006/main" count="65" uniqueCount="44">
  <si>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Общая сумма заявленных затрат на 2009 год</t>
  </si>
  <si>
    <t>В среднем за месяц</t>
  </si>
  <si>
    <t>руб.</t>
  </si>
  <si>
    <t>на 1 кв.м,</t>
  </si>
  <si>
    <t>Общая сумма плановых затрат рекомендованных КЭР и Тна 2009 год</t>
  </si>
  <si>
    <t>Многоквартирные жилые дома, имеющие все виды благоустройства, включая центральное отопление, централизованное горячее водоснабжение или проточный газовый водонагреватель, кроме лифтов и мусоропроводов</t>
  </si>
  <si>
    <t>Оплата труда основного персонала</t>
  </si>
  <si>
    <t>Отчисления на соц нужды</t>
  </si>
  <si>
    <t>материал</t>
  </si>
  <si>
    <t>Общецеховые расходы</t>
  </si>
  <si>
    <t>Общеэксплуатационные расходы</t>
  </si>
  <si>
    <t>всего расходов</t>
  </si>
  <si>
    <t>Плановые накопления</t>
  </si>
  <si>
    <t>Рентабельность</t>
  </si>
  <si>
    <t>всего расходов по себестоимости</t>
  </si>
  <si>
    <t>Услуги сторонних организаций</t>
  </si>
  <si>
    <t>Электроэнергия на освещение мест общего пользования, эл. Снабжение лифтов и др. общедомового оборудования</t>
  </si>
  <si>
    <t>Обслуживание внутридомовых эл. Сетей и электриц арматуры</t>
  </si>
  <si>
    <t>Обслуживание и ремонт лифтового оборудования</t>
  </si>
  <si>
    <t>техническое освидетельствование ливтов</t>
  </si>
  <si>
    <t>Работы по профилактической дезенсекции и дератизации</t>
  </si>
  <si>
    <t>Обслуживание вент каналов и дымоходов</t>
  </si>
  <si>
    <t>Ликвидация аварийных повреждений внутридомовых сетейи инж. Оборудования холодного, горячего водоснабжения и канализации</t>
  </si>
  <si>
    <t>Обслуживание внутридом. Газового оборудования и арматуры</t>
  </si>
  <si>
    <t>Вывоз ТБО</t>
  </si>
  <si>
    <t>Услуги по начислению с бору платежей</t>
  </si>
  <si>
    <t>Всего по услугам сторонних организаций</t>
  </si>
  <si>
    <t>ИТОГО расходы на содержание</t>
  </si>
  <si>
    <t>Итого расходв на содержание с учетом ГРЦ</t>
  </si>
  <si>
    <t>налоги</t>
  </si>
  <si>
    <t>ЭОТ</t>
  </si>
  <si>
    <t>Обслуживание и ремонт внутридомовых систем центрального оборудования</t>
  </si>
  <si>
    <t>в том числе</t>
  </si>
  <si>
    <t>Показатели</t>
  </si>
  <si>
    <t>Обслуживаемая площадь</t>
  </si>
  <si>
    <t>Удельный вес в общей обслуживаемой площади</t>
  </si>
  <si>
    <t>№ п/п</t>
  </si>
  <si>
    <t>Всего в год руб.</t>
  </si>
  <si>
    <t>Многоквартирные жилые дома, имеющие печное отопление, газовый проточный водонагреватель, неканализированные туалеты и не все виды благоустройства</t>
  </si>
  <si>
    <t>Многоквартирные жилые дома, имеющие печное отопление, неканализированные туалеты и не все виды благоустройства</t>
  </si>
  <si>
    <t>Калькуляция</t>
  </si>
  <si>
    <t>стоимости услуг МУЖРЭП 5 по содержанию и техническому обслуживанию многоквартирных жилых домов на 2009 год</t>
  </si>
  <si>
    <t>Директор МУЖРЭП 5</t>
  </si>
  <si>
    <t>Винников П.А.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</si>
</sst>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PageLayoutView="0" workbookViewId="0" topLeftCell="A4">
      <selection activeCell="A3" sqref="A3:T3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9.625" style="0" customWidth="1"/>
    <col min="5" max="5" width="4.25390625" style="0" customWidth="1"/>
    <col min="6" max="6" width="8.875" style="0" customWidth="1"/>
    <col min="7" max="7" width="7.875" style="0" customWidth="1"/>
    <col min="8" max="8" width="5.00390625" style="0" customWidth="1"/>
    <col min="9" max="9" width="8.375" style="0" customWidth="1"/>
    <col min="10" max="10" width="7.75390625" style="0" customWidth="1"/>
    <col min="11" max="11" width="5.00390625" style="0" customWidth="1"/>
    <col min="12" max="12" width="8.875" style="0" customWidth="1"/>
    <col min="13" max="13" width="7.375" style="0" customWidth="1"/>
    <col min="14" max="14" width="4.75390625" style="0" customWidth="1"/>
    <col min="15" max="15" width="9.625" style="0" customWidth="1"/>
    <col min="16" max="16" width="7.75390625" style="0" customWidth="1"/>
    <col min="17" max="17" width="4.125" style="0" customWidth="1"/>
    <col min="18" max="18" width="7.375" style="0" customWidth="1"/>
    <col min="19" max="19" width="7.00390625" style="0" customWidth="1"/>
    <col min="20" max="20" width="4.375" style="0" customWidth="1"/>
  </cols>
  <sheetData>
    <row r="2" spans="1:20" ht="12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6" spans="1:20" ht="12.75">
      <c r="A6" s="16" t="s">
        <v>36</v>
      </c>
      <c r="B6" s="18" t="s">
        <v>33</v>
      </c>
      <c r="C6" s="15" t="s">
        <v>0</v>
      </c>
      <c r="D6" s="15"/>
      <c r="E6" s="15"/>
      <c r="F6" s="15" t="s">
        <v>4</v>
      </c>
      <c r="G6" s="15"/>
      <c r="H6" s="15"/>
      <c r="I6" s="17" t="s">
        <v>32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67.5" customHeight="1">
      <c r="A7" s="16"/>
      <c r="B7" s="18"/>
      <c r="C7" s="15"/>
      <c r="D7" s="15"/>
      <c r="E7" s="15"/>
      <c r="F7" s="15"/>
      <c r="G7" s="15"/>
      <c r="H7" s="15"/>
      <c r="I7" s="15" t="s">
        <v>5</v>
      </c>
      <c r="J7" s="15"/>
      <c r="K7" s="15"/>
      <c r="L7" s="15" t="s">
        <v>5</v>
      </c>
      <c r="M7" s="15"/>
      <c r="N7" s="15"/>
      <c r="O7" s="15" t="s">
        <v>38</v>
      </c>
      <c r="P7" s="15"/>
      <c r="Q7" s="15"/>
      <c r="R7" s="15" t="s">
        <v>39</v>
      </c>
      <c r="S7" s="15"/>
      <c r="T7" s="15"/>
    </row>
    <row r="8" spans="1:20" ht="22.5" customHeight="1">
      <c r="A8" s="16"/>
      <c r="B8" s="18"/>
      <c r="C8" s="14" t="s">
        <v>37</v>
      </c>
      <c r="D8" s="14" t="s">
        <v>1</v>
      </c>
      <c r="E8" s="14"/>
      <c r="F8" s="14" t="s">
        <v>37</v>
      </c>
      <c r="G8" s="14" t="s">
        <v>1</v>
      </c>
      <c r="H8" s="14"/>
      <c r="I8" s="14" t="s">
        <v>37</v>
      </c>
      <c r="J8" s="14" t="s">
        <v>1</v>
      </c>
      <c r="K8" s="14"/>
      <c r="L8" s="14" t="s">
        <v>37</v>
      </c>
      <c r="M8" s="14" t="s">
        <v>1</v>
      </c>
      <c r="N8" s="14"/>
      <c r="O8" s="14" t="s">
        <v>37</v>
      </c>
      <c r="P8" s="14" t="s">
        <v>1</v>
      </c>
      <c r="Q8" s="14"/>
      <c r="R8" s="14" t="s">
        <v>37</v>
      </c>
      <c r="S8" s="14" t="s">
        <v>1</v>
      </c>
      <c r="T8" s="14"/>
    </row>
    <row r="9" spans="1:20" ht="22.5" customHeight="1">
      <c r="A9" s="16"/>
      <c r="B9" s="18"/>
      <c r="C9" s="14"/>
      <c r="D9" s="1" t="s">
        <v>2</v>
      </c>
      <c r="E9" s="2" t="s">
        <v>3</v>
      </c>
      <c r="F9" s="14"/>
      <c r="G9" s="1" t="s">
        <v>2</v>
      </c>
      <c r="H9" s="2" t="s">
        <v>3</v>
      </c>
      <c r="I9" s="14"/>
      <c r="J9" s="1" t="s">
        <v>2</v>
      </c>
      <c r="K9" s="2" t="s">
        <v>3</v>
      </c>
      <c r="L9" s="14"/>
      <c r="M9" s="1" t="s">
        <v>2</v>
      </c>
      <c r="N9" s="2" t="s">
        <v>3</v>
      </c>
      <c r="O9" s="14"/>
      <c r="P9" s="1" t="s">
        <v>2</v>
      </c>
      <c r="Q9" s="2" t="s">
        <v>3</v>
      </c>
      <c r="R9" s="14"/>
      <c r="S9" s="1" t="s">
        <v>2</v>
      </c>
      <c r="T9" s="2" t="s">
        <v>3</v>
      </c>
    </row>
    <row r="10" spans="1:20" ht="14.25" customHeight="1">
      <c r="A10" s="1">
        <v>1</v>
      </c>
      <c r="B10" s="11">
        <v>2</v>
      </c>
      <c r="C10" s="4">
        <v>3</v>
      </c>
      <c r="D10" s="1">
        <v>4</v>
      </c>
      <c r="E10" s="1">
        <v>5</v>
      </c>
      <c r="F10" s="4">
        <v>6</v>
      </c>
      <c r="G10" s="1">
        <v>7</v>
      </c>
      <c r="H10" s="1">
        <v>8</v>
      </c>
      <c r="I10" s="4">
        <v>9</v>
      </c>
      <c r="J10" s="1">
        <v>10</v>
      </c>
      <c r="K10" s="1">
        <v>11</v>
      </c>
      <c r="L10" s="4">
        <v>12</v>
      </c>
      <c r="M10" s="1">
        <v>13</v>
      </c>
      <c r="N10" s="1">
        <v>14</v>
      </c>
      <c r="O10" s="4">
        <v>15</v>
      </c>
      <c r="P10" s="1">
        <v>16</v>
      </c>
      <c r="Q10" s="1">
        <v>17</v>
      </c>
      <c r="R10" s="4">
        <v>18</v>
      </c>
      <c r="S10" s="1">
        <v>19</v>
      </c>
      <c r="T10" s="1">
        <v>20</v>
      </c>
    </row>
    <row r="11" spans="1:20" ht="12.75">
      <c r="A11" s="1"/>
      <c r="B11" s="1" t="s">
        <v>34</v>
      </c>
      <c r="C11" s="5"/>
      <c r="D11" s="5">
        <f>J11+M11+P11+S11</f>
        <v>43497.9</v>
      </c>
      <c r="E11" s="5"/>
      <c r="F11" s="5"/>
      <c r="G11" s="5">
        <v>43497.9</v>
      </c>
      <c r="H11" s="5"/>
      <c r="I11" s="5"/>
      <c r="J11" s="5">
        <v>7677.8</v>
      </c>
      <c r="K11" s="5"/>
      <c r="L11" s="5"/>
      <c r="M11" s="5">
        <v>4892.3</v>
      </c>
      <c r="N11" s="5"/>
      <c r="O11" s="5"/>
      <c r="P11" s="5">
        <v>30544.3</v>
      </c>
      <c r="Q11" s="5"/>
      <c r="R11" s="5"/>
      <c r="S11" s="5">
        <v>383.5</v>
      </c>
      <c r="T11" s="5"/>
    </row>
    <row r="12" spans="1:20" ht="24" customHeight="1">
      <c r="A12" s="1"/>
      <c r="B12" s="2" t="s">
        <v>35</v>
      </c>
      <c r="C12" s="5"/>
      <c r="D12" s="5">
        <v>100</v>
      </c>
      <c r="E12" s="5"/>
      <c r="F12" s="5"/>
      <c r="G12" s="5">
        <v>100</v>
      </c>
      <c r="H12" s="5"/>
      <c r="I12" s="5"/>
      <c r="J12" s="5">
        <f>J11/D11*100</f>
        <v>17.65096705817982</v>
      </c>
      <c r="K12" s="5"/>
      <c r="L12" s="5"/>
      <c r="M12" s="5">
        <f>M11/D11*100</f>
        <v>11.247209635407685</v>
      </c>
      <c r="N12" s="5"/>
      <c r="O12" s="5"/>
      <c r="P12" s="5">
        <f>P11/D11*100</f>
        <v>70.22017154851153</v>
      </c>
      <c r="Q12" s="5"/>
      <c r="R12" s="5"/>
      <c r="S12" s="5">
        <f>S11/D11*100</f>
        <v>0.8816517579009562</v>
      </c>
      <c r="T12" s="5"/>
    </row>
    <row r="13" spans="1:21" ht="22.5">
      <c r="A13" s="1">
        <v>1.1</v>
      </c>
      <c r="B13" s="2" t="s">
        <v>6</v>
      </c>
      <c r="C13" s="9">
        <f>I13+L13+O13+R13</f>
        <v>1194705.96</v>
      </c>
      <c r="D13" s="9">
        <f>J13+M13+P13+S13</f>
        <v>99558.83</v>
      </c>
      <c r="E13" s="7">
        <f>D13/43497.9</f>
        <v>2.288819230353649</v>
      </c>
      <c r="F13" s="9">
        <v>1194705.96</v>
      </c>
      <c r="G13" s="9">
        <v>99558.83</v>
      </c>
      <c r="H13" s="7">
        <v>2.288819230353649</v>
      </c>
      <c r="I13" s="9">
        <f>J13*12</f>
        <v>340894.32</v>
      </c>
      <c r="J13" s="9">
        <f>K13*7677.8</f>
        <v>28407.86</v>
      </c>
      <c r="K13" s="5">
        <v>3.7</v>
      </c>
      <c r="L13" s="9">
        <f>M13*12</f>
        <v>111544.44</v>
      </c>
      <c r="M13" s="9">
        <f>N13*4892.3</f>
        <v>9295.37</v>
      </c>
      <c r="N13" s="5">
        <v>1.9</v>
      </c>
      <c r="O13" s="9">
        <f>P13*12</f>
        <v>733063.2</v>
      </c>
      <c r="P13" s="9">
        <f>Q13*30544.3</f>
        <v>61088.6</v>
      </c>
      <c r="Q13" s="5">
        <v>2</v>
      </c>
      <c r="R13" s="9">
        <f>S13*12</f>
        <v>9204</v>
      </c>
      <c r="S13" s="9">
        <f>T13*383.5</f>
        <v>767</v>
      </c>
      <c r="T13" s="5">
        <v>2</v>
      </c>
      <c r="U13" s="3">
        <f>J11+M11+P11+S11</f>
        <v>43497.9</v>
      </c>
    </row>
    <row r="14" spans="1:20" ht="22.5">
      <c r="A14" s="1">
        <v>1.2</v>
      </c>
      <c r="B14" s="2" t="s">
        <v>7</v>
      </c>
      <c r="C14" s="9">
        <f aca="true" t="shared" si="0" ref="C14:C38">I14+L14+O14+R14</f>
        <v>169648.24631999998</v>
      </c>
      <c r="D14" s="9">
        <f aca="true" t="shared" si="1" ref="D14:D38">J14+M14+P14+S14</f>
        <v>14137.35386</v>
      </c>
      <c r="E14" s="7">
        <f aca="true" t="shared" si="2" ref="E14:E37">D14/43497.9</f>
        <v>0.3250123307102182</v>
      </c>
      <c r="F14" s="9">
        <v>169648.24631999998</v>
      </c>
      <c r="G14" s="9">
        <v>14137.35386</v>
      </c>
      <c r="H14" s="7">
        <v>0.3250123307102182</v>
      </c>
      <c r="I14" s="9">
        <f aca="true" t="shared" si="3" ref="I14:I37">J14*12</f>
        <v>48406.99344</v>
      </c>
      <c r="J14" s="9">
        <f aca="true" t="shared" si="4" ref="J14:J37">K14*7677.8</f>
        <v>4033.91612</v>
      </c>
      <c r="K14" s="5">
        <f>K13*14.2/100</f>
        <v>0.5254</v>
      </c>
      <c r="L14" s="9">
        <f aca="true" t="shared" si="5" ref="L14:L37">M14*12</f>
        <v>15839.31048</v>
      </c>
      <c r="M14" s="9">
        <f aca="true" t="shared" si="6" ref="M14:M38">N14*4892.3</f>
        <v>1319.94254</v>
      </c>
      <c r="N14" s="5">
        <f>N13*14.2/100</f>
        <v>0.2698</v>
      </c>
      <c r="O14" s="9">
        <f aca="true" t="shared" si="7" ref="O14:O37">P14*12</f>
        <v>104094.97439999998</v>
      </c>
      <c r="P14" s="9">
        <f aca="true" t="shared" si="8" ref="P14:P38">Q14*30544.3</f>
        <v>8674.581199999999</v>
      </c>
      <c r="Q14" s="5">
        <f>Q13*14.2/100</f>
        <v>0.284</v>
      </c>
      <c r="R14" s="9">
        <f aca="true" t="shared" si="9" ref="R14:R37">S14*12</f>
        <v>1306.9679999999998</v>
      </c>
      <c r="S14" s="9">
        <f aca="true" t="shared" si="10" ref="S14:S38">T14*383.5</f>
        <v>108.91399999999999</v>
      </c>
      <c r="T14" s="5">
        <f>T13*14.2/100</f>
        <v>0.284</v>
      </c>
    </row>
    <row r="15" spans="1:20" ht="12.75">
      <c r="A15" s="1">
        <v>1.3</v>
      </c>
      <c r="B15" s="2" t="s">
        <v>8</v>
      </c>
      <c r="C15" s="9">
        <f t="shared" si="0"/>
        <v>238941.192</v>
      </c>
      <c r="D15" s="9">
        <f t="shared" si="1"/>
        <v>19911.766000000003</v>
      </c>
      <c r="E15" s="7">
        <f t="shared" si="2"/>
        <v>0.4577638460707299</v>
      </c>
      <c r="F15" s="9">
        <v>238941.192</v>
      </c>
      <c r="G15" s="9">
        <v>19911.766000000003</v>
      </c>
      <c r="H15" s="7">
        <v>0.4577638460707299</v>
      </c>
      <c r="I15" s="9">
        <f t="shared" si="3"/>
        <v>68178.864</v>
      </c>
      <c r="J15" s="9">
        <f t="shared" si="4"/>
        <v>5681.572</v>
      </c>
      <c r="K15" s="5">
        <f>K13*20/100</f>
        <v>0.74</v>
      </c>
      <c r="L15" s="9">
        <f t="shared" si="5"/>
        <v>22308.888</v>
      </c>
      <c r="M15" s="9">
        <f t="shared" si="6"/>
        <v>1859.074</v>
      </c>
      <c r="N15" s="5">
        <f>N13*20/100</f>
        <v>0.38</v>
      </c>
      <c r="O15" s="9">
        <f t="shared" si="7"/>
        <v>146612.64</v>
      </c>
      <c r="P15" s="9">
        <f t="shared" si="8"/>
        <v>12217.720000000001</v>
      </c>
      <c r="Q15" s="5">
        <f>Q13*20/100</f>
        <v>0.4</v>
      </c>
      <c r="R15" s="9">
        <f t="shared" si="9"/>
        <v>1840.8000000000002</v>
      </c>
      <c r="S15" s="9">
        <f t="shared" si="10"/>
        <v>153.4</v>
      </c>
      <c r="T15" s="5">
        <f>T13*20/100</f>
        <v>0.4</v>
      </c>
    </row>
    <row r="16" spans="1:20" ht="22.5">
      <c r="A16" s="1">
        <v>1.4</v>
      </c>
      <c r="B16" s="2" t="s">
        <v>9</v>
      </c>
      <c r="C16" s="9">
        <f t="shared" si="0"/>
        <v>322431.16799999995</v>
      </c>
      <c r="D16" s="9">
        <f t="shared" si="1"/>
        <v>26869.264</v>
      </c>
      <c r="E16" s="7">
        <f t="shared" si="2"/>
        <v>0.6177140505633605</v>
      </c>
      <c r="F16" s="9">
        <v>322431.16799999995</v>
      </c>
      <c r="G16" s="9">
        <v>26869.264</v>
      </c>
      <c r="H16" s="7">
        <v>0.6177140505633605</v>
      </c>
      <c r="I16" s="9">
        <f t="shared" si="3"/>
        <v>86605.584</v>
      </c>
      <c r="J16" s="9">
        <f t="shared" si="4"/>
        <v>7217.132</v>
      </c>
      <c r="K16" s="5">
        <v>0.94</v>
      </c>
      <c r="L16" s="9">
        <f t="shared" si="5"/>
        <v>31702.104</v>
      </c>
      <c r="M16" s="9">
        <f t="shared" si="6"/>
        <v>2641.842</v>
      </c>
      <c r="N16" s="5">
        <v>0.54</v>
      </c>
      <c r="O16" s="9">
        <f t="shared" si="7"/>
        <v>201592.38</v>
      </c>
      <c r="P16" s="9">
        <f t="shared" si="8"/>
        <v>16799.365</v>
      </c>
      <c r="Q16" s="5">
        <v>0.55</v>
      </c>
      <c r="R16" s="9">
        <f t="shared" si="9"/>
        <v>2531.1000000000004</v>
      </c>
      <c r="S16" s="9">
        <f t="shared" si="10"/>
        <v>210.925</v>
      </c>
      <c r="T16" s="5">
        <v>0.55</v>
      </c>
    </row>
    <row r="17" spans="1:20" ht="22.5">
      <c r="A17" s="1">
        <v>1.5</v>
      </c>
      <c r="B17" s="2" t="s">
        <v>10</v>
      </c>
      <c r="C17" s="9">
        <f t="shared" si="0"/>
        <v>271459.82399999996</v>
      </c>
      <c r="D17" s="9">
        <f t="shared" si="1"/>
        <v>22621.652</v>
      </c>
      <c r="E17" s="7">
        <f t="shared" si="2"/>
        <v>0.5200630835051806</v>
      </c>
      <c r="F17" s="9">
        <v>271459.82399999996</v>
      </c>
      <c r="G17" s="9">
        <v>22621.652</v>
      </c>
      <c r="H17" s="7">
        <v>0.5200630835051806</v>
      </c>
      <c r="I17" s="9">
        <f t="shared" si="3"/>
        <v>70021.53600000001</v>
      </c>
      <c r="J17" s="9">
        <f t="shared" si="4"/>
        <v>5835.128000000001</v>
      </c>
      <c r="K17" s="5">
        <v>0.76</v>
      </c>
      <c r="L17" s="9">
        <f t="shared" si="5"/>
        <v>27005.496</v>
      </c>
      <c r="M17" s="9">
        <f t="shared" si="6"/>
        <v>2250.458</v>
      </c>
      <c r="N17" s="5">
        <v>0.46</v>
      </c>
      <c r="O17" s="9">
        <f t="shared" si="7"/>
        <v>172269.85199999998</v>
      </c>
      <c r="P17" s="9">
        <f t="shared" si="8"/>
        <v>14355.820999999998</v>
      </c>
      <c r="Q17" s="5">
        <v>0.47</v>
      </c>
      <c r="R17" s="9">
        <f t="shared" si="9"/>
        <v>2162.9399999999996</v>
      </c>
      <c r="S17" s="9">
        <f t="shared" si="10"/>
        <v>180.24499999999998</v>
      </c>
      <c r="T17" s="5">
        <v>0.47</v>
      </c>
    </row>
    <row r="18" spans="1:20" ht="12.75">
      <c r="A18" s="1"/>
      <c r="B18" s="2" t="s">
        <v>11</v>
      </c>
      <c r="C18" s="9">
        <f t="shared" si="0"/>
        <v>2197186.3903200002</v>
      </c>
      <c r="D18" s="9">
        <f t="shared" si="1"/>
        <v>183098.86586</v>
      </c>
      <c r="E18" s="8">
        <f>SUM(E13:E17)</f>
        <v>4.209372541203138</v>
      </c>
      <c r="F18" s="9">
        <v>2197186.3903200002</v>
      </c>
      <c r="G18" s="9">
        <v>183098.86586</v>
      </c>
      <c r="H18" s="8">
        <v>4.209372541203138</v>
      </c>
      <c r="I18" s="9">
        <f t="shared" si="3"/>
        <v>614107.2974400001</v>
      </c>
      <c r="J18" s="9">
        <f t="shared" si="4"/>
        <v>51175.608120000004</v>
      </c>
      <c r="K18" s="8">
        <f>SUM(K13:K17)</f>
        <v>6.6654</v>
      </c>
      <c r="L18" s="9">
        <f t="shared" si="5"/>
        <v>208400.23848</v>
      </c>
      <c r="M18" s="9">
        <f t="shared" si="6"/>
        <v>17366.68654</v>
      </c>
      <c r="N18" s="8">
        <f>SUM(N13:N17)</f>
        <v>3.5498</v>
      </c>
      <c r="O18" s="9">
        <f t="shared" si="7"/>
        <v>1357633.0463999999</v>
      </c>
      <c r="P18" s="9">
        <f t="shared" si="8"/>
        <v>113136.0872</v>
      </c>
      <c r="Q18" s="8">
        <f>SUM(Q13:Q17)</f>
        <v>3.7039999999999997</v>
      </c>
      <c r="R18" s="9">
        <f t="shared" si="9"/>
        <v>17045.807999999997</v>
      </c>
      <c r="S18" s="9">
        <f t="shared" si="10"/>
        <v>1420.484</v>
      </c>
      <c r="T18" s="8">
        <f>SUM(T13:T17)</f>
        <v>3.7039999999999997</v>
      </c>
    </row>
    <row r="19" spans="1:20" ht="22.5">
      <c r="A19" s="1">
        <v>1.6</v>
      </c>
      <c r="B19" s="2" t="s">
        <v>12</v>
      </c>
      <c r="C19" s="9">
        <f t="shared" si="0"/>
        <v>0</v>
      </c>
      <c r="D19" s="9">
        <f t="shared" si="1"/>
        <v>0</v>
      </c>
      <c r="E19" s="7">
        <f t="shared" si="2"/>
        <v>0</v>
      </c>
      <c r="F19" s="9">
        <v>0</v>
      </c>
      <c r="G19" s="9">
        <v>0</v>
      </c>
      <c r="H19" s="7">
        <v>0</v>
      </c>
      <c r="I19" s="9">
        <f t="shared" si="3"/>
        <v>0</v>
      </c>
      <c r="J19" s="9">
        <f t="shared" si="4"/>
        <v>0</v>
      </c>
      <c r="K19" s="5"/>
      <c r="L19" s="9">
        <f t="shared" si="5"/>
        <v>0</v>
      </c>
      <c r="M19" s="9">
        <f t="shared" si="6"/>
        <v>0</v>
      </c>
      <c r="N19" s="5"/>
      <c r="O19" s="9">
        <f t="shared" si="7"/>
        <v>0</v>
      </c>
      <c r="P19" s="9">
        <f t="shared" si="8"/>
        <v>0</v>
      </c>
      <c r="Q19" s="5"/>
      <c r="R19" s="9">
        <f t="shared" si="9"/>
        <v>0</v>
      </c>
      <c r="S19" s="9">
        <f t="shared" si="10"/>
        <v>0</v>
      </c>
      <c r="T19" s="5"/>
    </row>
    <row r="20" spans="1:20" ht="12.75">
      <c r="A20" s="1"/>
      <c r="B20" s="2" t="s">
        <v>13</v>
      </c>
      <c r="C20" s="9">
        <f t="shared" si="0"/>
        <v>79867.02</v>
      </c>
      <c r="D20" s="9">
        <f t="shared" si="1"/>
        <v>6655.585</v>
      </c>
      <c r="E20" s="7">
        <f t="shared" si="2"/>
        <v>0.15300934068081448</v>
      </c>
      <c r="F20" s="9">
        <v>79867.02</v>
      </c>
      <c r="G20" s="9">
        <v>6655.585</v>
      </c>
      <c r="H20" s="7">
        <v>0.15300934068081448</v>
      </c>
      <c r="I20" s="9">
        <f t="shared" si="3"/>
        <v>46066.8</v>
      </c>
      <c r="J20" s="9">
        <f t="shared" si="4"/>
        <v>3838.9</v>
      </c>
      <c r="K20" s="5">
        <v>0.5</v>
      </c>
      <c r="L20" s="9">
        <f t="shared" si="5"/>
        <v>4109.532000000001</v>
      </c>
      <c r="M20" s="9">
        <f t="shared" si="6"/>
        <v>342.46100000000007</v>
      </c>
      <c r="N20" s="5">
        <v>0.07</v>
      </c>
      <c r="O20" s="9">
        <f t="shared" si="7"/>
        <v>29322.528</v>
      </c>
      <c r="P20" s="9">
        <f t="shared" si="8"/>
        <v>2443.544</v>
      </c>
      <c r="Q20" s="5">
        <v>0.08</v>
      </c>
      <c r="R20" s="9">
        <f t="shared" si="9"/>
        <v>368.15999999999997</v>
      </c>
      <c r="S20" s="9">
        <f t="shared" si="10"/>
        <v>30.68</v>
      </c>
      <c r="T20" s="5">
        <v>0.08</v>
      </c>
    </row>
    <row r="21" spans="1:20" ht="22.5">
      <c r="A21" s="1"/>
      <c r="B21" s="2" t="s">
        <v>14</v>
      </c>
      <c r="C21" s="9">
        <f t="shared" si="0"/>
        <v>0</v>
      </c>
      <c r="D21" s="9">
        <f t="shared" si="1"/>
        <v>0</v>
      </c>
      <c r="E21" s="7">
        <f t="shared" si="2"/>
        <v>0</v>
      </c>
      <c r="F21" s="9">
        <v>0</v>
      </c>
      <c r="G21" s="9">
        <v>0</v>
      </c>
      <c r="H21" s="7">
        <v>0</v>
      </c>
      <c r="I21" s="9">
        <f t="shared" si="3"/>
        <v>0</v>
      </c>
      <c r="J21" s="9">
        <f t="shared" si="4"/>
        <v>0</v>
      </c>
      <c r="K21" s="5">
        <v>0</v>
      </c>
      <c r="L21" s="9">
        <f t="shared" si="5"/>
        <v>0</v>
      </c>
      <c r="M21" s="9">
        <f t="shared" si="6"/>
        <v>0</v>
      </c>
      <c r="N21" s="5"/>
      <c r="O21" s="9">
        <f t="shared" si="7"/>
        <v>0</v>
      </c>
      <c r="P21" s="9">
        <f t="shared" si="8"/>
        <v>0</v>
      </c>
      <c r="Q21" s="5"/>
      <c r="R21" s="9">
        <f t="shared" si="9"/>
        <v>0</v>
      </c>
      <c r="S21" s="9">
        <f t="shared" si="10"/>
        <v>0</v>
      </c>
      <c r="T21" s="5"/>
    </row>
    <row r="22" spans="1:20" ht="22.5">
      <c r="A22" s="1">
        <v>2</v>
      </c>
      <c r="B22" s="2" t="s">
        <v>15</v>
      </c>
      <c r="C22" s="9">
        <f t="shared" si="0"/>
        <v>0</v>
      </c>
      <c r="D22" s="9">
        <f t="shared" si="1"/>
        <v>0</v>
      </c>
      <c r="E22" s="7">
        <f t="shared" si="2"/>
        <v>0</v>
      </c>
      <c r="F22" s="9">
        <v>0</v>
      </c>
      <c r="G22" s="9">
        <v>0</v>
      </c>
      <c r="H22" s="7">
        <v>0</v>
      </c>
      <c r="I22" s="9">
        <f t="shared" si="3"/>
        <v>0</v>
      </c>
      <c r="J22" s="9">
        <f t="shared" si="4"/>
        <v>0</v>
      </c>
      <c r="K22" s="8">
        <v>0</v>
      </c>
      <c r="L22" s="9">
        <f t="shared" si="5"/>
        <v>0</v>
      </c>
      <c r="M22" s="9">
        <f t="shared" si="6"/>
        <v>0</v>
      </c>
      <c r="N22" s="5"/>
      <c r="O22" s="9">
        <f t="shared" si="7"/>
        <v>0</v>
      </c>
      <c r="P22" s="9">
        <f t="shared" si="8"/>
        <v>0</v>
      </c>
      <c r="Q22" s="5"/>
      <c r="R22" s="9">
        <f t="shared" si="9"/>
        <v>0</v>
      </c>
      <c r="S22" s="9">
        <f t="shared" si="10"/>
        <v>0</v>
      </c>
      <c r="T22" s="5"/>
    </row>
    <row r="23" spans="1:20" ht="55.5" customHeight="1">
      <c r="A23" s="1">
        <v>2.1</v>
      </c>
      <c r="B23" s="2" t="s">
        <v>16</v>
      </c>
      <c r="C23" s="9">
        <f t="shared" si="0"/>
        <v>365382.36</v>
      </c>
      <c r="D23" s="9">
        <f t="shared" si="1"/>
        <v>30448.53</v>
      </c>
      <c r="E23" s="7">
        <f t="shared" si="2"/>
        <v>0.7</v>
      </c>
      <c r="F23" s="9">
        <v>365382.36</v>
      </c>
      <c r="G23" s="9">
        <v>30448.53</v>
      </c>
      <c r="H23" s="7">
        <v>0.7</v>
      </c>
      <c r="I23" s="9">
        <f t="shared" si="3"/>
        <v>64493.520000000004</v>
      </c>
      <c r="J23" s="9">
        <f t="shared" si="4"/>
        <v>5374.46</v>
      </c>
      <c r="K23" s="5">
        <v>0.7</v>
      </c>
      <c r="L23" s="9">
        <f t="shared" si="5"/>
        <v>41095.32</v>
      </c>
      <c r="M23" s="9">
        <f t="shared" si="6"/>
        <v>3424.61</v>
      </c>
      <c r="N23" s="5">
        <v>0.7</v>
      </c>
      <c r="O23" s="9">
        <f t="shared" si="7"/>
        <v>256572.12</v>
      </c>
      <c r="P23" s="9">
        <f t="shared" si="8"/>
        <v>21381.01</v>
      </c>
      <c r="Q23" s="5">
        <v>0.7</v>
      </c>
      <c r="R23" s="9">
        <f t="shared" si="9"/>
        <v>3221.3999999999996</v>
      </c>
      <c r="S23" s="9">
        <f t="shared" si="10"/>
        <v>268.45</v>
      </c>
      <c r="T23" s="5">
        <v>0.7</v>
      </c>
    </row>
    <row r="24" spans="1:20" ht="45">
      <c r="A24" s="1">
        <v>2.2</v>
      </c>
      <c r="B24" s="2" t="s">
        <v>17</v>
      </c>
      <c r="C24" s="9">
        <f t="shared" si="0"/>
        <v>182691.18</v>
      </c>
      <c r="D24" s="9">
        <f t="shared" si="1"/>
        <v>15224.265</v>
      </c>
      <c r="E24" s="7">
        <f t="shared" si="2"/>
        <v>0.35</v>
      </c>
      <c r="F24" s="9">
        <v>182691.18</v>
      </c>
      <c r="G24" s="9">
        <v>15224.265</v>
      </c>
      <c r="H24" s="7">
        <v>0.35</v>
      </c>
      <c r="I24" s="9">
        <f t="shared" si="3"/>
        <v>32246.760000000002</v>
      </c>
      <c r="J24" s="9">
        <f t="shared" si="4"/>
        <v>2687.23</v>
      </c>
      <c r="K24" s="5">
        <v>0.35</v>
      </c>
      <c r="L24" s="9">
        <f t="shared" si="5"/>
        <v>20547.66</v>
      </c>
      <c r="M24" s="9">
        <f t="shared" si="6"/>
        <v>1712.305</v>
      </c>
      <c r="N24" s="5">
        <v>0.35</v>
      </c>
      <c r="O24" s="9">
        <f t="shared" si="7"/>
        <v>128286.06</v>
      </c>
      <c r="P24" s="9">
        <f t="shared" si="8"/>
        <v>10690.505</v>
      </c>
      <c r="Q24" s="5">
        <v>0.35</v>
      </c>
      <c r="R24" s="9">
        <f t="shared" si="9"/>
        <v>1610.6999999999998</v>
      </c>
      <c r="S24" s="9">
        <f t="shared" si="10"/>
        <v>134.225</v>
      </c>
      <c r="T24" s="5">
        <v>0.35</v>
      </c>
    </row>
    <row r="25" spans="1:20" ht="33.75">
      <c r="A25" s="1">
        <v>2.3</v>
      </c>
      <c r="B25" s="2" t="s">
        <v>18</v>
      </c>
      <c r="C25" s="9">
        <f t="shared" si="0"/>
        <v>0</v>
      </c>
      <c r="D25" s="9">
        <f t="shared" si="1"/>
        <v>0</v>
      </c>
      <c r="E25" s="7">
        <f t="shared" si="2"/>
        <v>0</v>
      </c>
      <c r="F25" s="9">
        <v>0</v>
      </c>
      <c r="G25" s="9">
        <v>0</v>
      </c>
      <c r="H25" s="7">
        <v>0</v>
      </c>
      <c r="I25" s="9">
        <f t="shared" si="3"/>
        <v>0</v>
      </c>
      <c r="J25" s="9">
        <f t="shared" si="4"/>
        <v>0</v>
      </c>
      <c r="K25" s="5">
        <v>0</v>
      </c>
      <c r="L25" s="9">
        <f t="shared" si="5"/>
        <v>0</v>
      </c>
      <c r="M25" s="9">
        <f t="shared" si="6"/>
        <v>0</v>
      </c>
      <c r="N25" s="5"/>
      <c r="O25" s="9">
        <f t="shared" si="7"/>
        <v>0</v>
      </c>
      <c r="P25" s="9">
        <f t="shared" si="8"/>
        <v>0</v>
      </c>
      <c r="Q25" s="5"/>
      <c r="R25" s="9">
        <f t="shared" si="9"/>
        <v>0</v>
      </c>
      <c r="S25" s="9">
        <f t="shared" si="10"/>
        <v>0</v>
      </c>
      <c r="T25" s="5"/>
    </row>
    <row r="26" spans="1:20" ht="33.75">
      <c r="A26" s="1">
        <v>2.4</v>
      </c>
      <c r="B26" s="2" t="s">
        <v>19</v>
      </c>
      <c r="C26" s="9">
        <f t="shared" si="0"/>
        <v>0</v>
      </c>
      <c r="D26" s="9">
        <f t="shared" si="1"/>
        <v>0</v>
      </c>
      <c r="E26" s="7">
        <f t="shared" si="2"/>
        <v>0</v>
      </c>
      <c r="F26" s="9">
        <v>0</v>
      </c>
      <c r="G26" s="9">
        <v>0</v>
      </c>
      <c r="H26" s="7">
        <v>0</v>
      </c>
      <c r="I26" s="9">
        <f t="shared" si="3"/>
        <v>0</v>
      </c>
      <c r="J26" s="9">
        <f t="shared" si="4"/>
        <v>0</v>
      </c>
      <c r="K26" s="5">
        <v>0</v>
      </c>
      <c r="L26" s="9">
        <f t="shared" si="5"/>
        <v>0</v>
      </c>
      <c r="M26" s="9">
        <f t="shared" si="6"/>
        <v>0</v>
      </c>
      <c r="N26" s="5"/>
      <c r="O26" s="9">
        <f t="shared" si="7"/>
        <v>0</v>
      </c>
      <c r="P26" s="9">
        <f t="shared" si="8"/>
        <v>0</v>
      </c>
      <c r="Q26" s="5"/>
      <c r="R26" s="9">
        <f t="shared" si="9"/>
        <v>0</v>
      </c>
      <c r="S26" s="9">
        <f t="shared" si="10"/>
        <v>0</v>
      </c>
      <c r="T26" s="5"/>
    </row>
    <row r="27" spans="1:20" ht="45">
      <c r="A27" s="1">
        <v>2.5</v>
      </c>
      <c r="B27" s="2" t="s">
        <v>20</v>
      </c>
      <c r="C27" s="9">
        <f t="shared" si="0"/>
        <v>36538.236000000004</v>
      </c>
      <c r="D27" s="9">
        <f t="shared" si="1"/>
        <v>3044.853</v>
      </c>
      <c r="E27" s="7">
        <f t="shared" si="2"/>
        <v>0.06999999999999999</v>
      </c>
      <c r="F27" s="9">
        <v>36538.236000000004</v>
      </c>
      <c r="G27" s="9">
        <v>3044.853</v>
      </c>
      <c r="H27" s="7">
        <v>0.07</v>
      </c>
      <c r="I27" s="9">
        <f t="shared" si="3"/>
        <v>6449.352000000001</v>
      </c>
      <c r="J27" s="9">
        <f t="shared" si="4"/>
        <v>537.446</v>
      </c>
      <c r="K27" s="5">
        <v>0.07</v>
      </c>
      <c r="L27" s="9">
        <f t="shared" si="5"/>
        <v>4109.532000000001</v>
      </c>
      <c r="M27" s="9">
        <f t="shared" si="6"/>
        <v>342.46100000000007</v>
      </c>
      <c r="N27" s="5">
        <v>0.07</v>
      </c>
      <c r="O27" s="9">
        <f t="shared" si="7"/>
        <v>25657.212</v>
      </c>
      <c r="P27" s="9">
        <f t="shared" si="8"/>
        <v>2138.101</v>
      </c>
      <c r="Q27" s="5">
        <v>0.07</v>
      </c>
      <c r="R27" s="9">
        <f t="shared" si="9"/>
        <v>322.14000000000004</v>
      </c>
      <c r="S27" s="9">
        <f t="shared" si="10"/>
        <v>26.845000000000002</v>
      </c>
      <c r="T27" s="5">
        <v>0.07</v>
      </c>
    </row>
    <row r="28" spans="1:20" ht="33.75">
      <c r="A28" s="1">
        <v>2.6</v>
      </c>
      <c r="B28" s="2" t="s">
        <v>21</v>
      </c>
      <c r="C28" s="9">
        <f t="shared" si="0"/>
        <v>0</v>
      </c>
      <c r="D28" s="9">
        <f t="shared" si="1"/>
        <v>0</v>
      </c>
      <c r="E28" s="7">
        <f t="shared" si="2"/>
        <v>0</v>
      </c>
      <c r="F28" s="9">
        <v>0</v>
      </c>
      <c r="G28" s="9">
        <v>0</v>
      </c>
      <c r="H28" s="7">
        <v>0</v>
      </c>
      <c r="I28" s="9">
        <f t="shared" si="3"/>
        <v>0</v>
      </c>
      <c r="J28" s="9">
        <f t="shared" si="4"/>
        <v>0</v>
      </c>
      <c r="K28" s="5">
        <v>0</v>
      </c>
      <c r="L28" s="9">
        <f t="shared" si="5"/>
        <v>0</v>
      </c>
      <c r="M28" s="9">
        <f t="shared" si="6"/>
        <v>0</v>
      </c>
      <c r="N28" s="5"/>
      <c r="O28" s="9">
        <f t="shared" si="7"/>
        <v>0</v>
      </c>
      <c r="P28" s="9">
        <f t="shared" si="8"/>
        <v>0</v>
      </c>
      <c r="Q28" s="5"/>
      <c r="R28" s="9">
        <f t="shared" si="9"/>
        <v>0</v>
      </c>
      <c r="S28" s="9">
        <f t="shared" si="10"/>
        <v>0</v>
      </c>
      <c r="T28" s="5"/>
    </row>
    <row r="29" spans="1:20" ht="101.25">
      <c r="A29" s="1">
        <v>2.7</v>
      </c>
      <c r="B29" s="2" t="s">
        <v>22</v>
      </c>
      <c r="C29" s="9">
        <f t="shared" si="0"/>
        <v>271426.896</v>
      </c>
      <c r="D29" s="9">
        <f t="shared" si="1"/>
        <v>22618.908</v>
      </c>
      <c r="E29" s="7">
        <f t="shared" si="2"/>
        <v>0.52</v>
      </c>
      <c r="F29" s="9">
        <v>271426.896</v>
      </c>
      <c r="G29" s="9">
        <v>22618.908</v>
      </c>
      <c r="H29" s="7">
        <v>0.52</v>
      </c>
      <c r="I29" s="9">
        <f t="shared" si="3"/>
        <v>47909.472</v>
      </c>
      <c r="J29" s="9">
        <f t="shared" si="4"/>
        <v>3992.456</v>
      </c>
      <c r="K29" s="5">
        <v>0.52</v>
      </c>
      <c r="L29" s="9">
        <f t="shared" si="5"/>
        <v>30527.952</v>
      </c>
      <c r="M29" s="9">
        <f t="shared" si="6"/>
        <v>2543.996</v>
      </c>
      <c r="N29" s="5">
        <v>0.52</v>
      </c>
      <c r="O29" s="9">
        <f t="shared" si="7"/>
        <v>190596.432</v>
      </c>
      <c r="P29" s="9">
        <f t="shared" si="8"/>
        <v>15883.036</v>
      </c>
      <c r="Q29" s="5">
        <v>0.52</v>
      </c>
      <c r="R29" s="9">
        <f t="shared" si="9"/>
        <v>2393.04</v>
      </c>
      <c r="S29" s="9">
        <f t="shared" si="10"/>
        <v>199.42000000000002</v>
      </c>
      <c r="T29" s="5">
        <v>0.52</v>
      </c>
    </row>
    <row r="30" spans="1:20" ht="56.25">
      <c r="A30" s="1">
        <v>2.8</v>
      </c>
      <c r="B30" s="2" t="s">
        <v>31</v>
      </c>
      <c r="C30" s="9">
        <f t="shared" si="0"/>
        <v>28561.415999999997</v>
      </c>
      <c r="D30" s="9">
        <f t="shared" si="1"/>
        <v>2380.118</v>
      </c>
      <c r="E30" s="7">
        <f t="shared" si="2"/>
        <v>0.05471799788035744</v>
      </c>
      <c r="F30" s="9">
        <v>28561.415999999997</v>
      </c>
      <c r="G30" s="9">
        <v>2380.118</v>
      </c>
      <c r="H30" s="7">
        <v>0.05471799788035744</v>
      </c>
      <c r="I30" s="9">
        <f t="shared" si="3"/>
        <v>28561.415999999997</v>
      </c>
      <c r="J30" s="9">
        <f t="shared" si="4"/>
        <v>2380.118</v>
      </c>
      <c r="K30" s="5">
        <v>0.31</v>
      </c>
      <c r="L30" s="9">
        <f t="shared" si="5"/>
        <v>0</v>
      </c>
      <c r="M30" s="9">
        <f t="shared" si="6"/>
        <v>0</v>
      </c>
      <c r="N30" s="5"/>
      <c r="O30" s="9">
        <f t="shared" si="7"/>
        <v>0</v>
      </c>
      <c r="P30" s="9">
        <f t="shared" si="8"/>
        <v>0</v>
      </c>
      <c r="Q30" s="5"/>
      <c r="R30" s="9">
        <f t="shared" si="9"/>
        <v>0</v>
      </c>
      <c r="S30" s="9">
        <f t="shared" si="10"/>
        <v>0</v>
      </c>
      <c r="T30" s="5"/>
    </row>
    <row r="31" spans="1:20" ht="45">
      <c r="A31" s="1">
        <v>2.9</v>
      </c>
      <c r="B31" s="2" t="s">
        <v>23</v>
      </c>
      <c r="C31" s="9">
        <f t="shared" si="0"/>
        <v>104394.96</v>
      </c>
      <c r="D31" s="9">
        <f t="shared" si="1"/>
        <v>8699.580000000002</v>
      </c>
      <c r="E31" s="7">
        <f t="shared" si="2"/>
        <v>0.20000000000000004</v>
      </c>
      <c r="F31" s="9">
        <v>104394.96</v>
      </c>
      <c r="G31" s="9">
        <v>8699.58</v>
      </c>
      <c r="H31" s="7">
        <v>0.2</v>
      </c>
      <c r="I31" s="9">
        <f t="shared" si="3"/>
        <v>18426.72</v>
      </c>
      <c r="J31" s="9">
        <f t="shared" si="4"/>
        <v>1535.5600000000002</v>
      </c>
      <c r="K31" s="5">
        <v>0.2</v>
      </c>
      <c r="L31" s="9">
        <f t="shared" si="5"/>
        <v>11741.52</v>
      </c>
      <c r="M31" s="9">
        <f t="shared" si="6"/>
        <v>978.46</v>
      </c>
      <c r="N31" s="5">
        <v>0.2</v>
      </c>
      <c r="O31" s="9">
        <f t="shared" si="7"/>
        <v>73306.32</v>
      </c>
      <c r="P31" s="9">
        <f t="shared" si="8"/>
        <v>6108.860000000001</v>
      </c>
      <c r="Q31" s="5">
        <v>0.2</v>
      </c>
      <c r="R31" s="9">
        <f t="shared" si="9"/>
        <v>920.4000000000001</v>
      </c>
      <c r="S31" s="9">
        <f t="shared" si="10"/>
        <v>76.7</v>
      </c>
      <c r="T31" s="5">
        <v>0.2</v>
      </c>
    </row>
    <row r="32" spans="1:20" ht="12.75">
      <c r="A32" s="1">
        <v>2.1</v>
      </c>
      <c r="B32" s="2" t="s">
        <v>24</v>
      </c>
      <c r="C32" s="9">
        <f t="shared" si="0"/>
        <v>538863.648</v>
      </c>
      <c r="D32" s="9">
        <f t="shared" si="1"/>
        <v>44905.304000000004</v>
      </c>
      <c r="E32" s="7">
        <f t="shared" si="2"/>
        <v>1.0323556769407258</v>
      </c>
      <c r="F32" s="9">
        <v>538863.648</v>
      </c>
      <c r="G32" s="9">
        <v>44905.304000000004</v>
      </c>
      <c r="H32" s="7">
        <v>1.0323556769407258</v>
      </c>
      <c r="I32" s="9">
        <f t="shared" si="3"/>
        <v>100425.62400000001</v>
      </c>
      <c r="J32" s="9">
        <f t="shared" si="4"/>
        <v>8368.802000000001</v>
      </c>
      <c r="K32" s="5">
        <v>1.09</v>
      </c>
      <c r="L32" s="9">
        <f t="shared" si="5"/>
        <v>59881.75200000001</v>
      </c>
      <c r="M32" s="9">
        <f t="shared" si="6"/>
        <v>4990.146000000001</v>
      </c>
      <c r="N32" s="5">
        <v>1.02</v>
      </c>
      <c r="O32" s="9">
        <f t="shared" si="7"/>
        <v>373862.232</v>
      </c>
      <c r="P32" s="9">
        <f t="shared" si="8"/>
        <v>31155.186</v>
      </c>
      <c r="Q32" s="5">
        <v>1.02</v>
      </c>
      <c r="R32" s="9">
        <f t="shared" si="9"/>
        <v>4694.04</v>
      </c>
      <c r="S32" s="9">
        <f t="shared" si="10"/>
        <v>391.17</v>
      </c>
      <c r="T32" s="5">
        <v>1.02</v>
      </c>
    </row>
    <row r="33" spans="1:20" ht="33.75">
      <c r="A33" s="1"/>
      <c r="B33" s="2" t="s">
        <v>26</v>
      </c>
      <c r="C33" s="9">
        <f t="shared" si="0"/>
        <v>1527858.696</v>
      </c>
      <c r="D33" s="9">
        <f t="shared" si="1"/>
        <v>127321.55799999999</v>
      </c>
      <c r="E33" s="8">
        <f>SUM(E23:E32)</f>
        <v>2.927073674821083</v>
      </c>
      <c r="F33" s="9">
        <v>1527858.696</v>
      </c>
      <c r="G33" s="9">
        <v>127321.55799999999</v>
      </c>
      <c r="H33" s="8">
        <v>2.927073674821083</v>
      </c>
      <c r="I33" s="9">
        <f t="shared" si="3"/>
        <v>298512.86400000006</v>
      </c>
      <c r="J33" s="9">
        <f t="shared" si="4"/>
        <v>24876.072000000004</v>
      </c>
      <c r="K33" s="8">
        <f>SUM(K23:K32)</f>
        <v>3.24</v>
      </c>
      <c r="L33" s="9">
        <f t="shared" si="5"/>
        <v>167903.73599999998</v>
      </c>
      <c r="M33" s="9">
        <f t="shared" si="6"/>
        <v>13991.978</v>
      </c>
      <c r="N33" s="8">
        <f>SUM(N23:N32)</f>
        <v>2.86</v>
      </c>
      <c r="O33" s="9">
        <f t="shared" si="7"/>
        <v>1048280.3759999999</v>
      </c>
      <c r="P33" s="9">
        <f t="shared" si="8"/>
        <v>87356.69799999999</v>
      </c>
      <c r="Q33" s="8">
        <f>SUM(Q23:Q32)</f>
        <v>2.86</v>
      </c>
      <c r="R33" s="9">
        <f t="shared" si="9"/>
        <v>13161.72</v>
      </c>
      <c r="S33" s="9">
        <f t="shared" si="10"/>
        <v>1096.81</v>
      </c>
      <c r="T33" s="8">
        <f>SUM(T23:T32)</f>
        <v>2.86</v>
      </c>
    </row>
    <row r="34" spans="1:20" ht="22.5">
      <c r="A34" s="1"/>
      <c r="B34" s="2" t="s">
        <v>27</v>
      </c>
      <c r="C34" s="9">
        <f t="shared" si="0"/>
        <v>3804912.1063200003</v>
      </c>
      <c r="D34" s="9">
        <f t="shared" si="1"/>
        <v>317076.00886</v>
      </c>
      <c r="E34" s="12">
        <f>E33+E18+E20</f>
        <v>7.289455556705036</v>
      </c>
      <c r="F34" s="9">
        <v>3804912.1063200003</v>
      </c>
      <c r="G34" s="9">
        <v>317076.00886</v>
      </c>
      <c r="H34" s="12">
        <v>7.289455556705036</v>
      </c>
      <c r="I34" s="9">
        <f t="shared" si="3"/>
        <v>958686.96144</v>
      </c>
      <c r="J34" s="9">
        <f t="shared" si="4"/>
        <v>79890.58012</v>
      </c>
      <c r="K34" s="12">
        <f>K33+K18+K20</f>
        <v>10.4054</v>
      </c>
      <c r="L34" s="9">
        <f t="shared" si="5"/>
        <v>380413.50648</v>
      </c>
      <c r="M34" s="9">
        <f t="shared" si="6"/>
        <v>31701.12554</v>
      </c>
      <c r="N34" s="12">
        <f>N33+N18+N20</f>
        <v>6.4798</v>
      </c>
      <c r="O34" s="9">
        <f t="shared" si="7"/>
        <v>2435235.9504</v>
      </c>
      <c r="P34" s="9">
        <f t="shared" si="8"/>
        <v>202936.3292</v>
      </c>
      <c r="Q34" s="12">
        <f>Q33+Q18+Q20</f>
        <v>6.644</v>
      </c>
      <c r="R34" s="9">
        <f t="shared" si="9"/>
        <v>30575.688000000002</v>
      </c>
      <c r="S34" s="9">
        <f t="shared" si="10"/>
        <v>2547.974</v>
      </c>
      <c r="T34" s="12">
        <f>T33+T18+T20</f>
        <v>6.644</v>
      </c>
    </row>
    <row r="35" spans="1:20" ht="33.75">
      <c r="A35" s="1">
        <v>3</v>
      </c>
      <c r="B35" s="2" t="s">
        <v>25</v>
      </c>
      <c r="C35" s="9">
        <f t="shared" si="0"/>
        <v>146293.30800000002</v>
      </c>
      <c r="D35" s="9">
        <f t="shared" si="1"/>
        <v>12191.109</v>
      </c>
      <c r="E35" s="7">
        <f t="shared" si="2"/>
        <v>0.2802689095335637</v>
      </c>
      <c r="F35" s="9">
        <v>146293.30800000002</v>
      </c>
      <c r="G35" s="9">
        <v>12191.109</v>
      </c>
      <c r="H35" s="7">
        <v>0.2802689095335637</v>
      </c>
      <c r="I35" s="9">
        <f t="shared" si="3"/>
        <v>46066.8</v>
      </c>
      <c r="J35" s="9">
        <f>K35*7677.8</f>
        <v>3838.9</v>
      </c>
      <c r="K35" s="8">
        <v>0.5</v>
      </c>
      <c r="L35" s="9">
        <f t="shared" si="5"/>
        <v>11154.444</v>
      </c>
      <c r="M35" s="9">
        <f t="shared" si="6"/>
        <v>929.537</v>
      </c>
      <c r="N35" s="5">
        <v>0.19</v>
      </c>
      <c r="O35" s="9">
        <f t="shared" si="7"/>
        <v>87967.584</v>
      </c>
      <c r="P35" s="9">
        <f t="shared" si="8"/>
        <v>7330.632</v>
      </c>
      <c r="Q35" s="5">
        <v>0.24</v>
      </c>
      <c r="R35" s="9">
        <f t="shared" si="9"/>
        <v>1104.48</v>
      </c>
      <c r="S35" s="9">
        <f t="shared" si="10"/>
        <v>92.03999999999999</v>
      </c>
      <c r="T35" s="5">
        <v>0.24</v>
      </c>
    </row>
    <row r="36" spans="1:20" ht="33.75" customHeight="1">
      <c r="A36" s="1"/>
      <c r="B36" s="2" t="s">
        <v>28</v>
      </c>
      <c r="C36" s="9">
        <f t="shared" si="0"/>
        <v>3951205.4143200004</v>
      </c>
      <c r="D36" s="9">
        <f t="shared" si="1"/>
        <v>329267.11786000006</v>
      </c>
      <c r="E36" s="8">
        <f>E34+E35</f>
        <v>7.5697244662386</v>
      </c>
      <c r="F36" s="9">
        <v>3951205.4143200004</v>
      </c>
      <c r="G36" s="9">
        <v>329267.11786000006</v>
      </c>
      <c r="H36" s="8">
        <v>7.5697244662386</v>
      </c>
      <c r="I36" s="9">
        <f t="shared" si="3"/>
        <v>1004753.76144</v>
      </c>
      <c r="J36" s="9">
        <f t="shared" si="4"/>
        <v>83729.48012000001</v>
      </c>
      <c r="K36" s="8">
        <f>K34+K35</f>
        <v>10.9054</v>
      </c>
      <c r="L36" s="9">
        <f t="shared" si="5"/>
        <v>391567.95048000006</v>
      </c>
      <c r="M36" s="9">
        <f t="shared" si="6"/>
        <v>32630.662540000005</v>
      </c>
      <c r="N36" s="8">
        <f>N34+N35</f>
        <v>6.6698</v>
      </c>
      <c r="O36" s="9">
        <f t="shared" si="7"/>
        <v>2523203.5344000002</v>
      </c>
      <c r="P36" s="9">
        <f t="shared" si="8"/>
        <v>210266.96120000002</v>
      </c>
      <c r="Q36" s="8">
        <f>Q34+Q35</f>
        <v>6.884</v>
      </c>
      <c r="R36" s="9">
        <f t="shared" si="9"/>
        <v>31680.168</v>
      </c>
      <c r="S36" s="9">
        <f t="shared" si="10"/>
        <v>2640.014</v>
      </c>
      <c r="T36" s="8">
        <f>T34+T35</f>
        <v>6.884</v>
      </c>
    </row>
    <row r="37" spans="1:20" ht="12.75">
      <c r="A37" s="1">
        <v>4</v>
      </c>
      <c r="B37" s="2" t="s">
        <v>29</v>
      </c>
      <c r="C37" s="9">
        <f t="shared" si="0"/>
        <v>225086.676</v>
      </c>
      <c r="D37" s="9">
        <f t="shared" si="1"/>
        <v>18757.222999999998</v>
      </c>
      <c r="E37" s="7">
        <f t="shared" si="2"/>
        <v>0.4312213463178682</v>
      </c>
      <c r="F37" s="9">
        <v>225086.676</v>
      </c>
      <c r="G37" s="9">
        <v>18757.222999999998</v>
      </c>
      <c r="H37" s="7">
        <v>0.4312213463178682</v>
      </c>
      <c r="I37" s="9">
        <f t="shared" si="3"/>
        <v>64493.520000000004</v>
      </c>
      <c r="J37" s="9">
        <f t="shared" si="4"/>
        <v>5374.46</v>
      </c>
      <c r="K37" s="5">
        <v>0.7</v>
      </c>
      <c r="L37" s="9">
        <f t="shared" si="5"/>
        <v>15851.052</v>
      </c>
      <c r="M37" s="9">
        <f t="shared" si="6"/>
        <v>1320.921</v>
      </c>
      <c r="N37" s="5">
        <v>0.27</v>
      </c>
      <c r="O37" s="9">
        <f t="shared" si="7"/>
        <v>142947.324</v>
      </c>
      <c r="P37" s="9">
        <f t="shared" si="8"/>
        <v>11912.277</v>
      </c>
      <c r="Q37" s="5">
        <v>0.39</v>
      </c>
      <c r="R37" s="9">
        <f t="shared" si="9"/>
        <v>1794.78</v>
      </c>
      <c r="S37" s="9">
        <f t="shared" si="10"/>
        <v>149.565</v>
      </c>
      <c r="T37" s="5">
        <v>0.39</v>
      </c>
    </row>
    <row r="38" spans="1:20" ht="12.75">
      <c r="A38" s="1">
        <v>5</v>
      </c>
      <c r="B38" s="2" t="s">
        <v>30</v>
      </c>
      <c r="C38" s="9">
        <f t="shared" si="0"/>
        <v>15657454.697279999</v>
      </c>
      <c r="D38" s="9">
        <f t="shared" si="1"/>
        <v>587696.08122</v>
      </c>
      <c r="E38" s="5">
        <f>E36+E37</f>
        <v>8.000945812556468</v>
      </c>
      <c r="F38" s="9">
        <v>15657454.697279999</v>
      </c>
      <c r="G38" s="9">
        <v>587696.08122</v>
      </c>
      <c r="H38" s="5">
        <v>8.000945812556468</v>
      </c>
      <c r="I38" s="9">
        <f>SUM(I13:I37)</f>
        <v>3945308.1657600002</v>
      </c>
      <c r="J38" s="9">
        <f>SUM(J13:J37)</f>
        <v>328775.68048000004</v>
      </c>
      <c r="K38" s="5">
        <f>K36+K37</f>
        <v>11.6054</v>
      </c>
      <c r="L38" s="9">
        <f>SUM(L13:L37)</f>
        <v>1555704.4339199997</v>
      </c>
      <c r="M38" s="9">
        <f t="shared" si="6"/>
        <v>33951.58354</v>
      </c>
      <c r="N38" s="5">
        <f>N36+N37</f>
        <v>6.9398</v>
      </c>
      <c r="O38" s="9">
        <f>SUM(O13:O37)</f>
        <v>10030503.765599998</v>
      </c>
      <c r="P38" s="9">
        <f t="shared" si="8"/>
        <v>222179.2382</v>
      </c>
      <c r="Q38" s="5">
        <f>Q36+Q37</f>
        <v>7.274</v>
      </c>
      <c r="R38" s="9">
        <f>SUM(R13:R37)</f>
        <v>125938.33200000001</v>
      </c>
      <c r="S38" s="9">
        <f t="shared" si="10"/>
        <v>2789.579</v>
      </c>
      <c r="T38" s="5">
        <f>T36+T37</f>
        <v>7.274</v>
      </c>
    </row>
    <row r="39" spans="3:20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0"/>
      <c r="S39" s="10"/>
      <c r="T39" s="6"/>
    </row>
    <row r="40" spans="2:20" ht="25.5">
      <c r="B40" s="13" t="s">
        <v>42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 t="s">
        <v>43</v>
      </c>
      <c r="P40" s="20"/>
      <c r="Q40" s="20"/>
      <c r="R40" s="20"/>
      <c r="S40" s="6"/>
      <c r="T40" s="6"/>
    </row>
    <row r="41" spans="3:20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8" spans="3:20" ht="12.75">
      <c r="C48" s="6"/>
      <c r="D48" s="6"/>
      <c r="E48" s="6"/>
      <c r="F48" s="6"/>
      <c r="G48" s="6"/>
      <c r="H48" s="6"/>
      <c r="I48" s="6"/>
      <c r="J48" s="6"/>
      <c r="K48" s="6">
        <v>11.61</v>
      </c>
      <c r="L48" s="6"/>
      <c r="M48" s="6"/>
      <c r="N48" s="6">
        <v>6.94</v>
      </c>
      <c r="O48" s="6"/>
      <c r="P48" s="6"/>
      <c r="Q48" s="6">
        <v>7.27</v>
      </c>
      <c r="R48" s="6"/>
      <c r="S48" s="6"/>
      <c r="T48" s="6"/>
    </row>
  </sheetData>
  <sheetProtection/>
  <mergeCells count="24">
    <mergeCell ref="A2:T2"/>
    <mergeCell ref="A3:T3"/>
    <mergeCell ref="O40:R40"/>
    <mergeCell ref="F8:F9"/>
    <mergeCell ref="G8:H8"/>
    <mergeCell ref="O7:Q7"/>
    <mergeCell ref="O8:O9"/>
    <mergeCell ref="P8:Q8"/>
    <mergeCell ref="I7:K7"/>
    <mergeCell ref="I8:I9"/>
    <mergeCell ref="A6:A9"/>
    <mergeCell ref="I6:T6"/>
    <mergeCell ref="F6:H7"/>
    <mergeCell ref="C6:E7"/>
    <mergeCell ref="B6:B9"/>
    <mergeCell ref="D8:E8"/>
    <mergeCell ref="C8:C9"/>
    <mergeCell ref="R7:T7"/>
    <mergeCell ref="R8:R9"/>
    <mergeCell ref="S8:T8"/>
    <mergeCell ref="J8:K8"/>
    <mergeCell ref="L7:N7"/>
    <mergeCell ref="L8:L9"/>
    <mergeCell ref="M8:N8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user13</cp:lastModifiedBy>
  <cp:lastPrinted>2010-11-09T12:44:03Z</cp:lastPrinted>
  <dcterms:created xsi:type="dcterms:W3CDTF">2009-02-19T11:21:58Z</dcterms:created>
  <dcterms:modified xsi:type="dcterms:W3CDTF">2010-12-06T13:36:08Z</dcterms:modified>
  <cp:category/>
  <cp:version/>
  <cp:contentType/>
  <cp:contentStatus/>
</cp:coreProperties>
</file>